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متشائم" sheetId="2" state="visible" r:id="rId2"/>
    <sheet xmlns:r="http://schemas.openxmlformats.org/officeDocument/2006/relationships" name="متحفّظ" sheetId="3" state="visible" r:id="rId3"/>
    <sheet xmlns:r="http://schemas.openxmlformats.org/officeDocument/2006/relationships" name="أساسي" sheetId="4" state="visible" r:id="rId4"/>
    <sheet xmlns:r="http://schemas.openxmlformats.org/officeDocument/2006/relationships" name="متفائل" sheetId="5" state="visible" r:id="rId5"/>
    <sheet xmlns:r="http://schemas.openxmlformats.org/officeDocument/2006/relationships" name="طموح" sheetId="6" state="visible" r:id="rId6"/>
    <sheet xmlns:r="http://schemas.openxmlformats.org/officeDocument/2006/relationships" name="أفق 5 سنوات" sheetId="7" state="visible" r:id="rId7"/>
    <sheet xmlns:r="http://schemas.openxmlformats.org/officeDocument/2006/relationships" name="برنامج الدفعتين" sheetId="8" state="visible" r:id="rId8"/>
    <sheet xmlns:r="http://schemas.openxmlformats.org/officeDocument/2006/relationships" name="Compariso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Tajawal"/>
      <b val="1"/>
      <color rgb="FF5B3CC4"/>
      <sz val="15"/>
    </font>
    <font>
      <name val="Tajawal"/>
      <b val="1"/>
      <color rgb="FFFFFFFF"/>
      <sz val="13"/>
    </font>
    <font>
      <name val="Tajawal"/>
      <b val="1"/>
      <sz val="11"/>
    </font>
    <font>
      <name val="Tajawal"/>
      <sz val="11"/>
    </font>
    <font>
      <name val="Tajawal"/>
      <b val="1"/>
      <color rgb="FF5B3CC4"/>
      <sz val="13"/>
    </font>
  </fonts>
  <fills count="4">
    <fill>
      <patternFill/>
    </fill>
    <fill>
      <patternFill patternType="gray125"/>
    </fill>
    <fill>
      <patternFill patternType="solid">
        <fgColor rgb="FF191238"/>
      </patternFill>
    </fill>
    <fill>
      <patternFill patternType="solid">
        <fgColor rgb="FFEDE7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3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0"/>
  <sheetViews>
    <sheetView rightToLeft="1" workbookViewId="0">
      <selection activeCell="A1" sqref="A1"/>
    </sheetView>
  </sheetViews>
  <sheetFormatPr baseColWidth="8" defaultRowHeight="15"/>
  <cols>
    <col width="46" customWidth="1" min="1" max="1"/>
    <col width="14" customWidth="1" min="2" max="2"/>
    <col width="8" customWidth="1" min="3" max="3"/>
    <col width="60" customWidth="1" min="4" max="4"/>
  </cols>
  <sheetData>
    <row r="1">
      <c r="A1" s="1" t="inlineStr">
        <is>
          <t>آزر — ملف الجدوى v2 · النموذج المعتمد (يونيو 2026)</t>
        </is>
      </c>
    </row>
    <row r="2">
      <c r="A2" t="inlineStr">
        <is>
          <t>كل الصيغ حية — غيّر أي مدخل وتتحدث أوراق السيناريوهات والأفق تلقائياً. كل البنود افتراض تخطيطي معاير على الإجماليات المعتمدة.</t>
        </is>
      </c>
    </row>
    <row r="4">
      <c r="A4" s="2" t="inlineStr">
        <is>
          <t>بنود الحرق الشهري الكامل (بعد اكتمال التوظيف)</t>
        </is>
      </c>
      <c r="B4" s="2" t="inlineStr">
        <is>
          <t>القيمة (SAR)</t>
        </is>
      </c>
      <c r="C4" s="2" t="inlineStr">
        <is>
          <t>الرمز</t>
        </is>
      </c>
      <c r="D4" s="2" t="inlineStr">
        <is>
          <t>الأساس</t>
        </is>
      </c>
    </row>
    <row r="5">
      <c r="A5" t="inlineStr">
        <is>
          <t>فريق الـ5 — بالتكاليف النظامية</t>
        </is>
      </c>
      <c r="B5" t="n">
        <v>100000</v>
      </c>
      <c r="C5" t="inlineStr">
        <is>
          <t>Wt</t>
        </is>
      </c>
      <c r="D5" t="inlineStr">
        <is>
          <t>رواتب أساسية ~88K + ~12K نظامية (تأمينات/إقامات/طبي)</t>
        </is>
      </c>
    </row>
    <row r="6">
      <c r="A6" t="inlineStr">
        <is>
          <t>رواتب المؤسسَين (25K×2)</t>
        </is>
      </c>
      <c r="B6" t="n">
        <v>50000</v>
      </c>
      <c r="C6" t="inlineStr">
        <is>
          <t>Sf</t>
        </is>
      </c>
      <c r="D6" t="inlineStr">
        <is>
          <t>حد معيشة معلن — انضباط مكتوب (بلا نسبة موعودة)</t>
        </is>
      </c>
    </row>
    <row r="7">
      <c r="A7" t="inlineStr">
        <is>
          <t>تسويق وحضور إعلامي</t>
        </is>
      </c>
      <c r="B7" t="n">
        <v>22000</v>
      </c>
      <c r="C7" t="inlineStr">
        <is>
          <t>M</t>
        </is>
      </c>
      <c r="D7" t="inlineStr">
        <is>
          <t>بناء سمعة لا إعلانات مدفوعة</t>
        </is>
      </c>
    </row>
    <row r="8">
      <c r="A8" t="inlineStr">
        <is>
          <t>مكتب ومساحة عمل</t>
        </is>
      </c>
      <c r="B8" t="n">
        <v>18000</v>
      </c>
      <c r="C8" t="inlineStr">
        <is>
          <t>Of</t>
        </is>
      </c>
      <c r="D8" t="inlineStr">
        <is>
          <t>مقر يليق باستقبال الجهات الكبرى</t>
        </is>
      </c>
    </row>
    <row r="9">
      <c r="A9" t="inlineStr">
        <is>
          <t>تشغيل وقانوني ومحاسبة</t>
        </is>
      </c>
      <c r="B9" t="n">
        <v>18000</v>
      </c>
      <c r="C9" t="inlineStr">
        <is>
          <t>O</t>
        </is>
      </c>
      <c r="D9" t="inlineStr">
        <is>
          <t>محاسبة شفافة وتقارير دورية من الشهر الأول</t>
        </is>
      </c>
    </row>
    <row r="10">
      <c r="A10" t="inlineStr">
        <is>
          <t>أدوات وأنظمة الذكاء</t>
        </is>
      </c>
      <c r="B10" t="n">
        <v>12000</v>
      </c>
      <c r="C10" t="inlineStr">
        <is>
          <t>T</t>
        </is>
      </c>
      <c r="D10" t="inlineStr">
        <is>
          <t>اشتراكات نماذج وتصميم وبحث</t>
        </is>
      </c>
    </row>
    <row r="11">
      <c r="A11" t="inlineStr">
        <is>
          <t>احتياطي تشغيلي</t>
        </is>
      </c>
      <c r="B11" t="n">
        <v>20000</v>
      </c>
      <c r="C11" t="inlineStr">
        <is>
          <t>R</t>
        </is>
      </c>
      <c r="D11" t="inlineStr">
        <is>
          <t>هامش أمان — لا يصرف افتراضاً</t>
        </is>
      </c>
    </row>
    <row r="12">
      <c r="A12" s="3" t="inlineStr">
        <is>
          <t>الحرق الشهري الكامل (Burn)</t>
        </is>
      </c>
      <c r="B12" s="3">
        <f>SUM(B5:B11)</f>
        <v/>
      </c>
      <c r="C12" s="3" t="inlineStr">
        <is>
          <t>Burn</t>
        </is>
      </c>
      <c r="D12" s="3" t="inlineStr">
        <is>
          <t>يجب أن يساوي ~240,000</t>
        </is>
      </c>
    </row>
    <row r="13">
      <c r="A13" t="inlineStr">
        <is>
          <t>تأسيس لمرة واحدة</t>
        </is>
      </c>
      <c r="B13" t="n">
        <v>200000</v>
      </c>
      <c r="C13" t="inlineStr">
        <is>
          <t>Setup</t>
        </is>
      </c>
      <c r="D13" t="inlineStr">
        <is>
          <t>تجهيز مكتب، أنظمة، تراخيص — يخصم من الجولة</t>
        </is>
      </c>
    </row>
    <row r="14">
      <c r="A14" t="inlineStr">
        <is>
          <t>رأس المال الداخل (الجولة)</t>
        </is>
      </c>
      <c r="B14" t="n">
        <v>2000000</v>
      </c>
      <c r="C14" t="inlineStr">
        <is>
          <t>K</t>
        </is>
      </c>
      <c r="D14" t="inlineStr">
        <is>
          <t>دفعة التأسيس — ضمن برنامج 3.5M على دفعتين</t>
        </is>
      </c>
    </row>
    <row r="15">
      <c r="A15" t="inlineStr">
        <is>
          <t>النقد الافتتاحي (بعد التأسيس)</t>
        </is>
      </c>
      <c r="B15">
        <f>B14-B13</f>
        <v/>
      </c>
      <c r="C15" t="inlineStr">
        <is>
          <t>K0</t>
        </is>
      </c>
      <c r="D15" t="inlineStr">
        <is>
          <t>1.8M</t>
        </is>
      </c>
    </row>
    <row r="16">
      <c r="A16" t="inlineStr">
        <is>
          <t>نسبة تكاليف التنفيذ من الإيراد</t>
        </is>
      </c>
      <c r="B16" t="n">
        <v>0.16</v>
      </c>
      <c r="C16" t="inlineStr">
        <is>
          <t>X</t>
        </is>
      </c>
      <c r="D16" t="inlineStr">
        <is>
          <t>متوسط مرجح: فكري ~7% · إشراف ~15% · ميداني ~30% بتمرير</t>
        </is>
      </c>
    </row>
    <row r="17">
      <c r="A17" t="inlineStr">
        <is>
          <t>عقد المستثمر-العميل السنوي (هيكل اختياري)</t>
        </is>
      </c>
      <c r="B17" t="n">
        <v>750000</v>
      </c>
      <c r="C17" t="inlineStr">
        <is>
          <t>CC</t>
        </is>
      </c>
      <c r="D17" t="inlineStr">
        <is>
          <t>حصة + عقد خدمات بعقدين منفصلين</t>
        </is>
      </c>
    </row>
    <row r="18">
      <c r="A18" t="inlineStr">
        <is>
          <t>إدراج عقد المستثمر-العميل في السيناريوهات؟ (1/0)</t>
        </is>
      </c>
      <c r="B18" t="n">
        <v>0</v>
      </c>
      <c r="C18" t="inlineStr">
        <is>
          <t>SW</t>
        </is>
      </c>
      <c r="D18" t="inlineStr">
        <is>
          <t>0 = جدول العرض (عقود العملاء وحدها) · 1 = يطابق «شهراً بشهر» وأفق الخمس سنوات</t>
        </is>
      </c>
    </row>
    <row r="20">
      <c r="A20" s="2" t="inlineStr">
        <is>
          <t>اشتقاق السيناريوهات: الإيراد = عقود × متوسط (+ العقد إن SW=1)</t>
        </is>
      </c>
      <c r="B20" s="2" t="inlineStr">
        <is>
          <t>عدد العقود</t>
        </is>
      </c>
      <c r="C20" s="2" t="inlineStr">
        <is>
          <t>متوسط العقد</t>
        </is>
      </c>
      <c r="D20" s="2" t="inlineStr">
        <is>
          <t>الإيراد السنوي</t>
        </is>
      </c>
    </row>
    <row r="21">
      <c r="A21" t="inlineStr">
        <is>
          <t>متشائم</t>
        </is>
      </c>
      <c r="B21" t="n">
        <v>4</v>
      </c>
      <c r="C21" t="n">
        <v>300000</v>
      </c>
      <c r="D21">
        <f>B21*C21+$B$18*$B$17</f>
        <v/>
      </c>
    </row>
    <row r="22">
      <c r="A22" t="inlineStr">
        <is>
          <t>متحفّظ</t>
        </is>
      </c>
      <c r="B22" t="n">
        <v>5</v>
      </c>
      <c r="C22" t="n">
        <v>320000</v>
      </c>
      <c r="D22">
        <f>B22*C22+$B$18*$B$17</f>
        <v/>
      </c>
    </row>
    <row r="23">
      <c r="A23" s="3" t="inlineStr">
        <is>
          <t>أساسي — المستهدف</t>
        </is>
      </c>
      <c r="B23" s="3" t="n">
        <v>7</v>
      </c>
      <c r="C23" s="3" t="n">
        <v>350000</v>
      </c>
      <c r="D23" s="3">
        <f>B23*C23+$B$18*$B$17</f>
        <v/>
      </c>
    </row>
    <row r="24">
      <c r="A24" t="inlineStr">
        <is>
          <t>متفائل</t>
        </is>
      </c>
      <c r="B24" t="n">
        <v>9</v>
      </c>
      <c r="C24" t="n">
        <v>400000</v>
      </c>
      <c r="D24">
        <f>B24*C24+$B$18*$B$17</f>
        <v/>
      </c>
    </row>
    <row r="25">
      <c r="A25" t="inlineStr">
        <is>
          <t>طموح</t>
        </is>
      </c>
      <c r="B25" t="n">
        <v>11</v>
      </c>
      <c r="C25" t="n">
        <v>455000</v>
      </c>
      <c r="D25">
        <f>B25*C25+$B$18*$B$17</f>
        <v/>
      </c>
    </row>
    <row r="27">
      <c r="A27" t="inlineStr">
        <is>
          <t>الثابتة الشهرية المتدرجة (سنة أولى — تجمع 2.75M)</t>
        </is>
      </c>
    </row>
    <row r="28">
      <c r="A28" t="inlineStr">
        <is>
          <t>ش1</t>
        </is>
      </c>
      <c r="B28" t="inlineStr">
        <is>
          <t>ش2</t>
        </is>
      </c>
      <c r="C28" t="inlineStr">
        <is>
          <t>ش3</t>
        </is>
      </c>
      <c r="D28" t="inlineStr">
        <is>
          <t>ش4</t>
        </is>
      </c>
      <c r="E28" t="inlineStr">
        <is>
          <t>ش5</t>
        </is>
      </c>
      <c r="F28" t="inlineStr">
        <is>
          <t>ش6</t>
        </is>
      </c>
      <c r="G28" t="inlineStr">
        <is>
          <t>ش7</t>
        </is>
      </c>
      <c r="H28" t="inlineStr">
        <is>
          <t>ش8</t>
        </is>
      </c>
      <c r="I28" t="inlineStr">
        <is>
          <t>ش9</t>
        </is>
      </c>
      <c r="J28" t="inlineStr">
        <is>
          <t>ش10</t>
        </is>
      </c>
      <c r="K28" t="inlineStr">
        <is>
          <t>ش11</t>
        </is>
      </c>
      <c r="L28" t="inlineStr">
        <is>
          <t>ش12</t>
        </is>
      </c>
    </row>
    <row r="29">
      <c r="A29" t="n">
        <v>195000</v>
      </c>
      <c r="B29" t="n">
        <v>195000</v>
      </c>
      <c r="C29" t="n">
        <v>220000</v>
      </c>
      <c r="D29" t="n">
        <v>220000</v>
      </c>
      <c r="E29" t="n">
        <v>240000</v>
      </c>
      <c r="F29" t="n">
        <v>240000</v>
      </c>
      <c r="G29" t="n">
        <v>240000</v>
      </c>
      <c r="H29" t="n">
        <v>240000</v>
      </c>
      <c r="I29" t="n">
        <v>240000</v>
      </c>
      <c r="J29" t="n">
        <v>240000</v>
      </c>
      <c r="K29" t="n">
        <v>240000</v>
      </c>
      <c r="L29" t="n">
        <v>240000</v>
      </c>
    </row>
    <row r="30">
      <c r="A30" t="inlineStr">
        <is>
          <t>المجموع</t>
        </is>
      </c>
      <c r="B30">
        <f>SUM(A29:L29)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2" customWidth="1" min="3" max="3"/>
    <col width="14" customWidth="1" min="4" max="4"/>
    <col width="14" customWidth="1" min="5" max="5"/>
    <col width="16" customWidth="1" min="6" max="6"/>
    <col width="10" customWidth="1" min="7" max="7"/>
  </cols>
  <sheetData>
    <row r="1">
      <c r="A1" s="4" t="inlineStr">
        <is>
          <t>سيناريو: متشائم — 12 شهراً · الصافي = الإيراد − الثابتة المتدرجة − تنفيذ 16%</t>
        </is>
      </c>
    </row>
    <row r="3">
      <c r="A3" s="2" t="inlineStr">
        <is>
          <t>الشهر</t>
        </is>
      </c>
      <c r="B3" s="2" t="inlineStr">
        <is>
          <t>الإيراد</t>
        </is>
      </c>
      <c r="C3" s="2" t="inlineStr">
        <is>
          <t>الثابتة</t>
        </is>
      </c>
      <c r="D3" s="2" t="inlineStr">
        <is>
          <t>تكاليف التنفيذ</t>
        </is>
      </c>
      <c r="E3" s="2" t="inlineStr">
        <is>
          <t>الصافي</t>
        </is>
      </c>
      <c r="F3" s="2" t="inlineStr">
        <is>
          <t>النقد التراكمي</t>
        </is>
      </c>
      <c r="G3" s="2" t="inlineStr">
        <is>
          <t>وزن الشهر</t>
        </is>
      </c>
    </row>
    <row r="4">
      <c r="A4" t="n">
        <v>1</v>
      </c>
      <c r="B4">
        <f>Inputs!$D$21*G4</f>
        <v/>
      </c>
      <c r="C4">
        <f>INDEX(Inputs!$A$29:$L$29,1,A4)</f>
        <v/>
      </c>
      <c r="D4">
        <f>B4*Inputs!$B$16</f>
        <v/>
      </c>
      <c r="E4">
        <f>B4-C4-D4</f>
        <v/>
      </c>
      <c r="F4">
        <f>Inputs!$B$15+E4</f>
        <v/>
      </c>
      <c r="G4" t="n">
        <v>0</v>
      </c>
    </row>
    <row r="5">
      <c r="A5" t="n">
        <v>2</v>
      </c>
      <c r="B5">
        <f>Inputs!$D$21*G5</f>
        <v/>
      </c>
      <c r="C5">
        <f>INDEX(Inputs!$A$29:$L$29,1,A5)</f>
        <v/>
      </c>
      <c r="D5">
        <f>B5*Inputs!$B$16</f>
        <v/>
      </c>
      <c r="E5">
        <f>B5-C5-D5</f>
        <v/>
      </c>
      <c r="F5">
        <f>F4+E5</f>
        <v/>
      </c>
      <c r="G5" t="n">
        <v>0.0375</v>
      </c>
    </row>
    <row r="6">
      <c r="A6" t="n">
        <v>3</v>
      </c>
      <c r="B6">
        <f>Inputs!$D$21*G6</f>
        <v/>
      </c>
      <c r="C6">
        <f>INDEX(Inputs!$A$29:$L$29,1,A6)</f>
        <v/>
      </c>
      <c r="D6">
        <f>B6*Inputs!$B$16</f>
        <v/>
      </c>
      <c r="E6">
        <f>B6-C6-D6</f>
        <v/>
      </c>
      <c r="F6">
        <f>F5+E6</f>
        <v/>
      </c>
      <c r="G6" t="n">
        <v>0.05625</v>
      </c>
    </row>
    <row r="7">
      <c r="A7" t="n">
        <v>4</v>
      </c>
      <c r="B7">
        <f>Inputs!$D$21*G7</f>
        <v/>
      </c>
      <c r="C7">
        <f>INDEX(Inputs!$A$29:$L$29,1,A7)</f>
        <v/>
      </c>
      <c r="D7">
        <f>B7*Inputs!$B$16</f>
        <v/>
      </c>
      <c r="E7">
        <f>B7-C7-D7</f>
        <v/>
      </c>
      <c r="F7">
        <f>F6+E7</f>
        <v/>
      </c>
      <c r="G7" t="n">
        <v>0.06875000000000001</v>
      </c>
    </row>
    <row r="8">
      <c r="A8" t="n">
        <v>5</v>
      </c>
      <c r="B8">
        <f>Inputs!$D$21*G8</f>
        <v/>
      </c>
      <c r="C8">
        <f>INDEX(Inputs!$A$29:$L$29,1,A8)</f>
        <v/>
      </c>
      <c r="D8">
        <f>B8*Inputs!$B$16</f>
        <v/>
      </c>
      <c r="E8">
        <f>B8-C8-D8</f>
        <v/>
      </c>
      <c r="F8">
        <f>F7+E8</f>
        <v/>
      </c>
      <c r="G8" t="n">
        <v>0.08125</v>
      </c>
    </row>
    <row r="9">
      <c r="A9" t="n">
        <v>6</v>
      </c>
      <c r="B9">
        <f>Inputs!$D$21*G9</f>
        <v/>
      </c>
      <c r="C9">
        <f>INDEX(Inputs!$A$29:$L$29,1,A9)</f>
        <v/>
      </c>
      <c r="D9">
        <f>B9*Inputs!$B$16</f>
        <v/>
      </c>
      <c r="E9">
        <f>B9-C9-D9</f>
        <v/>
      </c>
      <c r="F9">
        <f>F8+E9</f>
        <v/>
      </c>
      <c r="G9" t="n">
        <v>0.08749999999999999</v>
      </c>
    </row>
    <row r="10">
      <c r="A10" t="n">
        <v>7</v>
      </c>
      <c r="B10">
        <f>Inputs!$D$21*G10</f>
        <v/>
      </c>
      <c r="C10">
        <f>INDEX(Inputs!$A$29:$L$29,1,A10)</f>
        <v/>
      </c>
      <c r="D10">
        <f>B10*Inputs!$B$16</f>
        <v/>
      </c>
      <c r="E10">
        <f>B10-C10-D10</f>
        <v/>
      </c>
      <c r="F10">
        <f>F9+E10</f>
        <v/>
      </c>
      <c r="G10" t="n">
        <v>0.09375</v>
      </c>
    </row>
    <row r="11">
      <c r="A11" t="n">
        <v>8</v>
      </c>
      <c r="B11">
        <f>Inputs!$D$21*G11</f>
        <v/>
      </c>
      <c r="C11">
        <f>INDEX(Inputs!$A$29:$L$29,1,A11)</f>
        <v/>
      </c>
      <c r="D11">
        <f>B11*Inputs!$B$16</f>
        <v/>
      </c>
      <c r="E11">
        <f>B11-C11-D11</f>
        <v/>
      </c>
      <c r="F11">
        <f>F10+E11</f>
        <v/>
      </c>
      <c r="G11" t="n">
        <v>0.1</v>
      </c>
    </row>
    <row r="12">
      <c r="A12" t="n">
        <v>9</v>
      </c>
      <c r="B12">
        <f>Inputs!$D$21*G12</f>
        <v/>
      </c>
      <c r="C12">
        <f>INDEX(Inputs!$A$29:$L$29,1,A12)</f>
        <v/>
      </c>
      <c r="D12">
        <f>B12*Inputs!$B$16</f>
        <v/>
      </c>
      <c r="E12">
        <f>B12-C12-D12</f>
        <v/>
      </c>
      <c r="F12">
        <f>F11+E12</f>
        <v/>
      </c>
      <c r="G12" t="n">
        <v>0.10625</v>
      </c>
    </row>
    <row r="13">
      <c r="A13" t="n">
        <v>10</v>
      </c>
      <c r="B13">
        <f>Inputs!$D$21*G13</f>
        <v/>
      </c>
      <c r="C13">
        <f>INDEX(Inputs!$A$29:$L$29,1,A13)</f>
        <v/>
      </c>
      <c r="D13">
        <f>B13*Inputs!$B$16</f>
        <v/>
      </c>
      <c r="E13">
        <f>B13-C13-D13</f>
        <v/>
      </c>
      <c r="F13">
        <f>F12+E13</f>
        <v/>
      </c>
      <c r="G13" t="n">
        <v>0.1125</v>
      </c>
    </row>
    <row r="14">
      <c r="A14" t="n">
        <v>11</v>
      </c>
      <c r="B14">
        <f>Inputs!$D$21*G14</f>
        <v/>
      </c>
      <c r="C14">
        <f>INDEX(Inputs!$A$29:$L$29,1,A14)</f>
        <v/>
      </c>
      <c r="D14">
        <f>B14*Inputs!$B$16</f>
        <v/>
      </c>
      <c r="E14">
        <f>B14-C14-D14</f>
        <v/>
      </c>
      <c r="F14">
        <f>F13+E14</f>
        <v/>
      </c>
      <c r="G14" t="n">
        <v>0.11875</v>
      </c>
    </row>
    <row r="15">
      <c r="A15" t="n">
        <v>12</v>
      </c>
      <c r="B15">
        <f>Inputs!$D$21*G15</f>
        <v/>
      </c>
      <c r="C15">
        <f>INDEX(Inputs!$A$29:$L$29,1,A15)</f>
        <v/>
      </c>
      <c r="D15">
        <f>B15*Inputs!$B$16</f>
        <v/>
      </c>
      <c r="E15">
        <f>B15-C15-D15</f>
        <v/>
      </c>
      <c r="F15">
        <f>F14+E15</f>
        <v/>
      </c>
      <c r="G15" t="n">
        <v>0.1375</v>
      </c>
    </row>
    <row r="17">
      <c r="A17" s="4" t="inlineStr">
        <is>
          <t>الإيراد السنوي</t>
        </is>
      </c>
      <c r="B17">
        <f>SUM(B4:B15)</f>
        <v/>
      </c>
    </row>
    <row r="18">
      <c r="A18" s="4" t="inlineStr">
        <is>
          <t>الصافي السنوي</t>
        </is>
      </c>
      <c r="B18">
        <f>SUM(E4:E15)</f>
        <v/>
      </c>
    </row>
    <row r="19">
      <c r="A19" s="4" t="inlineStr">
        <is>
          <t>نقد آخر السنة</t>
        </is>
      </c>
      <c r="B19">
        <f>F15</f>
        <v/>
      </c>
    </row>
    <row r="20">
      <c r="A20" s="4" t="inlineStr">
        <is>
          <t>أدنى نقطة نقد</t>
        </is>
      </c>
      <c r="B20">
        <f>MIN(F4:F15)</f>
        <v/>
      </c>
    </row>
    <row r="21">
      <c r="A21" s="4" t="inlineStr">
        <is>
          <t>أول شهر موجب (تعادل التدفق)</t>
        </is>
      </c>
      <c r="B21">
        <f>IFERROR(MATCH(TRUE,INDEX(E4:E15&gt;0,0),0),"لا يتحقق داخل السنة")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2" customWidth="1" min="3" max="3"/>
    <col width="14" customWidth="1" min="4" max="4"/>
    <col width="14" customWidth="1" min="5" max="5"/>
    <col width="16" customWidth="1" min="6" max="6"/>
    <col width="10" customWidth="1" min="7" max="7"/>
  </cols>
  <sheetData>
    <row r="1">
      <c r="A1" s="4" t="inlineStr">
        <is>
          <t>سيناريو: متحفّظ — 12 شهراً · الصافي = الإيراد − الثابتة المتدرجة − تنفيذ 16%</t>
        </is>
      </c>
    </row>
    <row r="3">
      <c r="A3" s="2" t="inlineStr">
        <is>
          <t>الشهر</t>
        </is>
      </c>
      <c r="B3" s="2" t="inlineStr">
        <is>
          <t>الإيراد</t>
        </is>
      </c>
      <c r="C3" s="2" t="inlineStr">
        <is>
          <t>الثابتة</t>
        </is>
      </c>
      <c r="D3" s="2" t="inlineStr">
        <is>
          <t>تكاليف التنفيذ</t>
        </is>
      </c>
      <c r="E3" s="2" t="inlineStr">
        <is>
          <t>الصافي</t>
        </is>
      </c>
      <c r="F3" s="2" t="inlineStr">
        <is>
          <t>النقد التراكمي</t>
        </is>
      </c>
      <c r="G3" s="2" t="inlineStr">
        <is>
          <t>وزن الشهر</t>
        </is>
      </c>
    </row>
    <row r="4">
      <c r="A4" t="n">
        <v>1</v>
      </c>
      <c r="B4">
        <f>Inputs!$D$22*G4</f>
        <v/>
      </c>
      <c r="C4">
        <f>INDEX(Inputs!$A$29:$L$29,1,A4)</f>
        <v/>
      </c>
      <c r="D4">
        <f>B4*Inputs!$B$16</f>
        <v/>
      </c>
      <c r="E4">
        <f>B4-C4-D4</f>
        <v/>
      </c>
      <c r="F4">
        <f>Inputs!$B$15+E4</f>
        <v/>
      </c>
      <c r="G4" t="n">
        <v>0</v>
      </c>
    </row>
    <row r="5">
      <c r="A5" t="n">
        <v>2</v>
      </c>
      <c r="B5">
        <f>Inputs!$D$22*G5</f>
        <v/>
      </c>
      <c r="C5">
        <f>INDEX(Inputs!$A$29:$L$29,1,A5)</f>
        <v/>
      </c>
      <c r="D5">
        <f>B5*Inputs!$B$16</f>
        <v/>
      </c>
      <c r="E5">
        <f>B5-C5-D5</f>
        <v/>
      </c>
      <c r="F5">
        <f>F4+E5</f>
        <v/>
      </c>
      <c r="G5" t="n">
        <v>0.0375</v>
      </c>
    </row>
    <row r="6">
      <c r="A6" t="n">
        <v>3</v>
      </c>
      <c r="B6">
        <f>Inputs!$D$22*G6</f>
        <v/>
      </c>
      <c r="C6">
        <f>INDEX(Inputs!$A$29:$L$29,1,A6)</f>
        <v/>
      </c>
      <c r="D6">
        <f>B6*Inputs!$B$16</f>
        <v/>
      </c>
      <c r="E6">
        <f>B6-C6-D6</f>
        <v/>
      </c>
      <c r="F6">
        <f>F5+E6</f>
        <v/>
      </c>
      <c r="G6" t="n">
        <v>0.05625</v>
      </c>
    </row>
    <row r="7">
      <c r="A7" t="n">
        <v>4</v>
      </c>
      <c r="B7">
        <f>Inputs!$D$22*G7</f>
        <v/>
      </c>
      <c r="C7">
        <f>INDEX(Inputs!$A$29:$L$29,1,A7)</f>
        <v/>
      </c>
      <c r="D7">
        <f>B7*Inputs!$B$16</f>
        <v/>
      </c>
      <c r="E7">
        <f>B7-C7-D7</f>
        <v/>
      </c>
      <c r="F7">
        <f>F6+E7</f>
        <v/>
      </c>
      <c r="G7" t="n">
        <v>0.06875000000000001</v>
      </c>
    </row>
    <row r="8">
      <c r="A8" t="n">
        <v>5</v>
      </c>
      <c r="B8">
        <f>Inputs!$D$22*G8</f>
        <v/>
      </c>
      <c r="C8">
        <f>INDEX(Inputs!$A$29:$L$29,1,A8)</f>
        <v/>
      </c>
      <c r="D8">
        <f>B8*Inputs!$B$16</f>
        <v/>
      </c>
      <c r="E8">
        <f>B8-C8-D8</f>
        <v/>
      </c>
      <c r="F8">
        <f>F7+E8</f>
        <v/>
      </c>
      <c r="G8" t="n">
        <v>0.08125</v>
      </c>
    </row>
    <row r="9">
      <c r="A9" t="n">
        <v>6</v>
      </c>
      <c r="B9">
        <f>Inputs!$D$22*G9</f>
        <v/>
      </c>
      <c r="C9">
        <f>INDEX(Inputs!$A$29:$L$29,1,A9)</f>
        <v/>
      </c>
      <c r="D9">
        <f>B9*Inputs!$B$16</f>
        <v/>
      </c>
      <c r="E9">
        <f>B9-C9-D9</f>
        <v/>
      </c>
      <c r="F9">
        <f>F8+E9</f>
        <v/>
      </c>
      <c r="G9" t="n">
        <v>0.08749999999999999</v>
      </c>
    </row>
    <row r="10">
      <c r="A10" t="n">
        <v>7</v>
      </c>
      <c r="B10">
        <f>Inputs!$D$22*G10</f>
        <v/>
      </c>
      <c r="C10">
        <f>INDEX(Inputs!$A$29:$L$29,1,A10)</f>
        <v/>
      </c>
      <c r="D10">
        <f>B10*Inputs!$B$16</f>
        <v/>
      </c>
      <c r="E10">
        <f>B10-C10-D10</f>
        <v/>
      </c>
      <c r="F10">
        <f>F9+E10</f>
        <v/>
      </c>
      <c r="G10" t="n">
        <v>0.09375</v>
      </c>
    </row>
    <row r="11">
      <c r="A11" t="n">
        <v>8</v>
      </c>
      <c r="B11">
        <f>Inputs!$D$22*G11</f>
        <v/>
      </c>
      <c r="C11">
        <f>INDEX(Inputs!$A$29:$L$29,1,A11)</f>
        <v/>
      </c>
      <c r="D11">
        <f>B11*Inputs!$B$16</f>
        <v/>
      </c>
      <c r="E11">
        <f>B11-C11-D11</f>
        <v/>
      </c>
      <c r="F11">
        <f>F10+E11</f>
        <v/>
      </c>
      <c r="G11" t="n">
        <v>0.1</v>
      </c>
    </row>
    <row r="12">
      <c r="A12" t="n">
        <v>9</v>
      </c>
      <c r="B12">
        <f>Inputs!$D$22*G12</f>
        <v/>
      </c>
      <c r="C12">
        <f>INDEX(Inputs!$A$29:$L$29,1,A12)</f>
        <v/>
      </c>
      <c r="D12">
        <f>B12*Inputs!$B$16</f>
        <v/>
      </c>
      <c r="E12">
        <f>B12-C12-D12</f>
        <v/>
      </c>
      <c r="F12">
        <f>F11+E12</f>
        <v/>
      </c>
      <c r="G12" t="n">
        <v>0.10625</v>
      </c>
    </row>
    <row r="13">
      <c r="A13" t="n">
        <v>10</v>
      </c>
      <c r="B13">
        <f>Inputs!$D$22*G13</f>
        <v/>
      </c>
      <c r="C13">
        <f>INDEX(Inputs!$A$29:$L$29,1,A13)</f>
        <v/>
      </c>
      <c r="D13">
        <f>B13*Inputs!$B$16</f>
        <v/>
      </c>
      <c r="E13">
        <f>B13-C13-D13</f>
        <v/>
      </c>
      <c r="F13">
        <f>F12+E13</f>
        <v/>
      </c>
      <c r="G13" t="n">
        <v>0.1125</v>
      </c>
    </row>
    <row r="14">
      <c r="A14" t="n">
        <v>11</v>
      </c>
      <c r="B14">
        <f>Inputs!$D$22*G14</f>
        <v/>
      </c>
      <c r="C14">
        <f>INDEX(Inputs!$A$29:$L$29,1,A14)</f>
        <v/>
      </c>
      <c r="D14">
        <f>B14*Inputs!$B$16</f>
        <v/>
      </c>
      <c r="E14">
        <f>B14-C14-D14</f>
        <v/>
      </c>
      <c r="F14">
        <f>F13+E14</f>
        <v/>
      </c>
      <c r="G14" t="n">
        <v>0.11875</v>
      </c>
    </row>
    <row r="15">
      <c r="A15" t="n">
        <v>12</v>
      </c>
      <c r="B15">
        <f>Inputs!$D$22*G15</f>
        <v/>
      </c>
      <c r="C15">
        <f>INDEX(Inputs!$A$29:$L$29,1,A15)</f>
        <v/>
      </c>
      <c r="D15">
        <f>B15*Inputs!$B$16</f>
        <v/>
      </c>
      <c r="E15">
        <f>B15-C15-D15</f>
        <v/>
      </c>
      <c r="F15">
        <f>F14+E15</f>
        <v/>
      </c>
      <c r="G15" t="n">
        <v>0.1375</v>
      </c>
    </row>
    <row r="17">
      <c r="A17" s="4" t="inlineStr">
        <is>
          <t>الإيراد السنوي</t>
        </is>
      </c>
      <c r="B17">
        <f>SUM(B4:B15)</f>
        <v/>
      </c>
    </row>
    <row r="18">
      <c r="A18" s="4" t="inlineStr">
        <is>
          <t>الصافي السنوي</t>
        </is>
      </c>
      <c r="B18">
        <f>SUM(E4:E15)</f>
        <v/>
      </c>
    </row>
    <row r="19">
      <c r="A19" s="4" t="inlineStr">
        <is>
          <t>نقد آخر السنة</t>
        </is>
      </c>
      <c r="B19">
        <f>F15</f>
        <v/>
      </c>
    </row>
    <row r="20">
      <c r="A20" s="4" t="inlineStr">
        <is>
          <t>أدنى نقطة نقد</t>
        </is>
      </c>
      <c r="B20">
        <f>MIN(F4:F15)</f>
        <v/>
      </c>
    </row>
    <row r="21">
      <c r="A21" s="4" t="inlineStr">
        <is>
          <t>أول شهر موجب (تعادل التدفق)</t>
        </is>
      </c>
      <c r="B21">
        <f>IFERROR(MATCH(TRUE,INDEX(E4:E15&gt;0,0),0),"لا يتحقق داخل السنة")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2" customWidth="1" min="3" max="3"/>
    <col width="14" customWidth="1" min="4" max="4"/>
    <col width="14" customWidth="1" min="5" max="5"/>
    <col width="16" customWidth="1" min="6" max="6"/>
    <col width="10" customWidth="1" min="7" max="7"/>
  </cols>
  <sheetData>
    <row r="1">
      <c r="A1" s="4" t="inlineStr">
        <is>
          <t>سيناريو: أساسي — 12 شهراً · الصافي = الإيراد − الثابتة المتدرجة − تنفيذ 16%</t>
        </is>
      </c>
    </row>
    <row r="3">
      <c r="A3" s="2" t="inlineStr">
        <is>
          <t>الشهر</t>
        </is>
      </c>
      <c r="B3" s="2" t="inlineStr">
        <is>
          <t>الإيراد</t>
        </is>
      </c>
      <c r="C3" s="2" t="inlineStr">
        <is>
          <t>الثابتة</t>
        </is>
      </c>
      <c r="D3" s="2" t="inlineStr">
        <is>
          <t>تكاليف التنفيذ</t>
        </is>
      </c>
      <c r="E3" s="2" t="inlineStr">
        <is>
          <t>الصافي</t>
        </is>
      </c>
      <c r="F3" s="2" t="inlineStr">
        <is>
          <t>النقد التراكمي</t>
        </is>
      </c>
      <c r="G3" s="2" t="inlineStr">
        <is>
          <t>وزن الشهر</t>
        </is>
      </c>
    </row>
    <row r="4">
      <c r="A4" t="n">
        <v>1</v>
      </c>
      <c r="B4">
        <f>Inputs!$D$23*G4</f>
        <v/>
      </c>
      <c r="C4">
        <f>INDEX(Inputs!$A$29:$L$29,1,A4)</f>
        <v/>
      </c>
      <c r="D4">
        <f>B4*Inputs!$B$16</f>
        <v/>
      </c>
      <c r="E4">
        <f>B4-C4-D4</f>
        <v/>
      </c>
      <c r="F4">
        <f>Inputs!$B$15+E4</f>
        <v/>
      </c>
      <c r="G4" t="n">
        <v>0</v>
      </c>
    </row>
    <row r="5">
      <c r="A5" t="n">
        <v>2</v>
      </c>
      <c r="B5">
        <f>Inputs!$D$23*G5</f>
        <v/>
      </c>
      <c r="C5">
        <f>INDEX(Inputs!$A$29:$L$29,1,A5)</f>
        <v/>
      </c>
      <c r="D5">
        <f>B5*Inputs!$B$16</f>
        <v/>
      </c>
      <c r="E5">
        <f>B5-C5-D5</f>
        <v/>
      </c>
      <c r="F5">
        <f>F4+E5</f>
        <v/>
      </c>
      <c r="G5" t="n">
        <v>0.0375</v>
      </c>
    </row>
    <row r="6">
      <c r="A6" t="n">
        <v>3</v>
      </c>
      <c r="B6">
        <f>Inputs!$D$23*G6</f>
        <v/>
      </c>
      <c r="C6">
        <f>INDEX(Inputs!$A$29:$L$29,1,A6)</f>
        <v/>
      </c>
      <c r="D6">
        <f>B6*Inputs!$B$16</f>
        <v/>
      </c>
      <c r="E6">
        <f>B6-C6-D6</f>
        <v/>
      </c>
      <c r="F6">
        <f>F5+E6</f>
        <v/>
      </c>
      <c r="G6" t="n">
        <v>0.05625</v>
      </c>
    </row>
    <row r="7">
      <c r="A7" t="n">
        <v>4</v>
      </c>
      <c r="B7">
        <f>Inputs!$D$23*G7</f>
        <v/>
      </c>
      <c r="C7">
        <f>INDEX(Inputs!$A$29:$L$29,1,A7)</f>
        <v/>
      </c>
      <c r="D7">
        <f>B7*Inputs!$B$16</f>
        <v/>
      </c>
      <c r="E7">
        <f>B7-C7-D7</f>
        <v/>
      </c>
      <c r="F7">
        <f>F6+E7</f>
        <v/>
      </c>
      <c r="G7" t="n">
        <v>0.06875000000000001</v>
      </c>
    </row>
    <row r="8">
      <c r="A8" t="n">
        <v>5</v>
      </c>
      <c r="B8">
        <f>Inputs!$D$23*G8</f>
        <v/>
      </c>
      <c r="C8">
        <f>INDEX(Inputs!$A$29:$L$29,1,A8)</f>
        <v/>
      </c>
      <c r="D8">
        <f>B8*Inputs!$B$16</f>
        <v/>
      </c>
      <c r="E8">
        <f>B8-C8-D8</f>
        <v/>
      </c>
      <c r="F8">
        <f>F7+E8</f>
        <v/>
      </c>
      <c r="G8" t="n">
        <v>0.08125</v>
      </c>
    </row>
    <row r="9">
      <c r="A9" t="n">
        <v>6</v>
      </c>
      <c r="B9">
        <f>Inputs!$D$23*G9</f>
        <v/>
      </c>
      <c r="C9">
        <f>INDEX(Inputs!$A$29:$L$29,1,A9)</f>
        <v/>
      </c>
      <c r="D9">
        <f>B9*Inputs!$B$16</f>
        <v/>
      </c>
      <c r="E9">
        <f>B9-C9-D9</f>
        <v/>
      </c>
      <c r="F9">
        <f>F8+E9</f>
        <v/>
      </c>
      <c r="G9" t="n">
        <v>0.08749999999999999</v>
      </c>
    </row>
    <row r="10">
      <c r="A10" t="n">
        <v>7</v>
      </c>
      <c r="B10">
        <f>Inputs!$D$23*G10</f>
        <v/>
      </c>
      <c r="C10">
        <f>INDEX(Inputs!$A$29:$L$29,1,A10)</f>
        <v/>
      </c>
      <c r="D10">
        <f>B10*Inputs!$B$16</f>
        <v/>
      </c>
      <c r="E10">
        <f>B10-C10-D10</f>
        <v/>
      </c>
      <c r="F10">
        <f>F9+E10</f>
        <v/>
      </c>
      <c r="G10" t="n">
        <v>0.09375</v>
      </c>
    </row>
    <row r="11">
      <c r="A11" t="n">
        <v>8</v>
      </c>
      <c r="B11">
        <f>Inputs!$D$23*G11</f>
        <v/>
      </c>
      <c r="C11">
        <f>INDEX(Inputs!$A$29:$L$29,1,A11)</f>
        <v/>
      </c>
      <c r="D11">
        <f>B11*Inputs!$B$16</f>
        <v/>
      </c>
      <c r="E11">
        <f>B11-C11-D11</f>
        <v/>
      </c>
      <c r="F11">
        <f>F10+E11</f>
        <v/>
      </c>
      <c r="G11" t="n">
        <v>0.1</v>
      </c>
    </row>
    <row r="12">
      <c r="A12" t="n">
        <v>9</v>
      </c>
      <c r="B12">
        <f>Inputs!$D$23*G12</f>
        <v/>
      </c>
      <c r="C12">
        <f>INDEX(Inputs!$A$29:$L$29,1,A12)</f>
        <v/>
      </c>
      <c r="D12">
        <f>B12*Inputs!$B$16</f>
        <v/>
      </c>
      <c r="E12">
        <f>B12-C12-D12</f>
        <v/>
      </c>
      <c r="F12">
        <f>F11+E12</f>
        <v/>
      </c>
      <c r="G12" t="n">
        <v>0.10625</v>
      </c>
    </row>
    <row r="13">
      <c r="A13" t="n">
        <v>10</v>
      </c>
      <c r="B13">
        <f>Inputs!$D$23*G13</f>
        <v/>
      </c>
      <c r="C13">
        <f>INDEX(Inputs!$A$29:$L$29,1,A13)</f>
        <v/>
      </c>
      <c r="D13">
        <f>B13*Inputs!$B$16</f>
        <v/>
      </c>
      <c r="E13">
        <f>B13-C13-D13</f>
        <v/>
      </c>
      <c r="F13">
        <f>F12+E13</f>
        <v/>
      </c>
      <c r="G13" t="n">
        <v>0.1125</v>
      </c>
    </row>
    <row r="14">
      <c r="A14" t="n">
        <v>11</v>
      </c>
      <c r="B14">
        <f>Inputs!$D$23*G14</f>
        <v/>
      </c>
      <c r="C14">
        <f>INDEX(Inputs!$A$29:$L$29,1,A14)</f>
        <v/>
      </c>
      <c r="D14">
        <f>B14*Inputs!$B$16</f>
        <v/>
      </c>
      <c r="E14">
        <f>B14-C14-D14</f>
        <v/>
      </c>
      <c r="F14">
        <f>F13+E14</f>
        <v/>
      </c>
      <c r="G14" t="n">
        <v>0.11875</v>
      </c>
    </row>
    <row r="15">
      <c r="A15" t="n">
        <v>12</v>
      </c>
      <c r="B15">
        <f>Inputs!$D$23*G15</f>
        <v/>
      </c>
      <c r="C15">
        <f>INDEX(Inputs!$A$29:$L$29,1,A15)</f>
        <v/>
      </c>
      <c r="D15">
        <f>B15*Inputs!$B$16</f>
        <v/>
      </c>
      <c r="E15">
        <f>B15-C15-D15</f>
        <v/>
      </c>
      <c r="F15">
        <f>F14+E15</f>
        <v/>
      </c>
      <c r="G15" t="n">
        <v>0.1375</v>
      </c>
    </row>
    <row r="17">
      <c r="A17" s="4" t="inlineStr">
        <is>
          <t>الإيراد السنوي</t>
        </is>
      </c>
      <c r="B17">
        <f>SUM(B4:B15)</f>
        <v/>
      </c>
    </row>
    <row r="18">
      <c r="A18" s="4" t="inlineStr">
        <is>
          <t>الصافي السنوي</t>
        </is>
      </c>
      <c r="B18">
        <f>SUM(E4:E15)</f>
        <v/>
      </c>
    </row>
    <row r="19">
      <c r="A19" s="4" t="inlineStr">
        <is>
          <t>نقد آخر السنة</t>
        </is>
      </c>
      <c r="B19">
        <f>F15</f>
        <v/>
      </c>
    </row>
    <row r="20">
      <c r="A20" s="4" t="inlineStr">
        <is>
          <t>أدنى نقطة نقد</t>
        </is>
      </c>
      <c r="B20">
        <f>MIN(F4:F15)</f>
        <v/>
      </c>
    </row>
    <row r="21">
      <c r="A21" s="4" t="inlineStr">
        <is>
          <t>أول شهر موجب (تعادل التدفق)</t>
        </is>
      </c>
      <c r="B21">
        <f>IFERROR(MATCH(TRUE,INDEX(E4:E15&gt;0,0),0),"لا يتحقق داخل السنة")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2" customWidth="1" min="3" max="3"/>
    <col width="14" customWidth="1" min="4" max="4"/>
    <col width="14" customWidth="1" min="5" max="5"/>
    <col width="16" customWidth="1" min="6" max="6"/>
    <col width="10" customWidth="1" min="7" max="7"/>
  </cols>
  <sheetData>
    <row r="1">
      <c r="A1" s="4" t="inlineStr">
        <is>
          <t>سيناريو: متفائل — 12 شهراً · الصافي = الإيراد − الثابتة المتدرجة − تنفيذ 16%</t>
        </is>
      </c>
    </row>
    <row r="3">
      <c r="A3" s="2" t="inlineStr">
        <is>
          <t>الشهر</t>
        </is>
      </c>
      <c r="B3" s="2" t="inlineStr">
        <is>
          <t>الإيراد</t>
        </is>
      </c>
      <c r="C3" s="2" t="inlineStr">
        <is>
          <t>الثابتة</t>
        </is>
      </c>
      <c r="D3" s="2" t="inlineStr">
        <is>
          <t>تكاليف التنفيذ</t>
        </is>
      </c>
      <c r="E3" s="2" t="inlineStr">
        <is>
          <t>الصافي</t>
        </is>
      </c>
      <c r="F3" s="2" t="inlineStr">
        <is>
          <t>النقد التراكمي</t>
        </is>
      </c>
      <c r="G3" s="2" t="inlineStr">
        <is>
          <t>وزن الشهر</t>
        </is>
      </c>
    </row>
    <row r="4">
      <c r="A4" t="n">
        <v>1</v>
      </c>
      <c r="B4">
        <f>Inputs!$D$24*G4</f>
        <v/>
      </c>
      <c r="C4">
        <f>INDEX(Inputs!$A$29:$L$29,1,A4)</f>
        <v/>
      </c>
      <c r="D4">
        <f>B4*Inputs!$B$16</f>
        <v/>
      </c>
      <c r="E4">
        <f>B4-C4-D4</f>
        <v/>
      </c>
      <c r="F4">
        <f>Inputs!$B$15+E4</f>
        <v/>
      </c>
      <c r="G4" t="n">
        <v>0</v>
      </c>
    </row>
    <row r="5">
      <c r="A5" t="n">
        <v>2</v>
      </c>
      <c r="B5">
        <f>Inputs!$D$24*G5</f>
        <v/>
      </c>
      <c r="C5">
        <f>INDEX(Inputs!$A$29:$L$29,1,A5)</f>
        <v/>
      </c>
      <c r="D5">
        <f>B5*Inputs!$B$16</f>
        <v/>
      </c>
      <c r="E5">
        <f>B5-C5-D5</f>
        <v/>
      </c>
      <c r="F5">
        <f>F4+E5</f>
        <v/>
      </c>
      <c r="G5" t="n">
        <v>0.0375</v>
      </c>
    </row>
    <row r="6">
      <c r="A6" t="n">
        <v>3</v>
      </c>
      <c r="B6">
        <f>Inputs!$D$24*G6</f>
        <v/>
      </c>
      <c r="C6">
        <f>INDEX(Inputs!$A$29:$L$29,1,A6)</f>
        <v/>
      </c>
      <c r="D6">
        <f>B6*Inputs!$B$16</f>
        <v/>
      </c>
      <c r="E6">
        <f>B6-C6-D6</f>
        <v/>
      </c>
      <c r="F6">
        <f>F5+E6</f>
        <v/>
      </c>
      <c r="G6" t="n">
        <v>0.05625</v>
      </c>
    </row>
    <row r="7">
      <c r="A7" t="n">
        <v>4</v>
      </c>
      <c r="B7">
        <f>Inputs!$D$24*G7</f>
        <v/>
      </c>
      <c r="C7">
        <f>INDEX(Inputs!$A$29:$L$29,1,A7)</f>
        <v/>
      </c>
      <c r="D7">
        <f>B7*Inputs!$B$16</f>
        <v/>
      </c>
      <c r="E7">
        <f>B7-C7-D7</f>
        <v/>
      </c>
      <c r="F7">
        <f>F6+E7</f>
        <v/>
      </c>
      <c r="G7" t="n">
        <v>0.06875000000000001</v>
      </c>
    </row>
    <row r="8">
      <c r="A8" t="n">
        <v>5</v>
      </c>
      <c r="B8">
        <f>Inputs!$D$24*G8</f>
        <v/>
      </c>
      <c r="C8">
        <f>INDEX(Inputs!$A$29:$L$29,1,A8)</f>
        <v/>
      </c>
      <c r="D8">
        <f>B8*Inputs!$B$16</f>
        <v/>
      </c>
      <c r="E8">
        <f>B8-C8-D8</f>
        <v/>
      </c>
      <c r="F8">
        <f>F7+E8</f>
        <v/>
      </c>
      <c r="G8" t="n">
        <v>0.08125</v>
      </c>
    </row>
    <row r="9">
      <c r="A9" t="n">
        <v>6</v>
      </c>
      <c r="B9">
        <f>Inputs!$D$24*G9</f>
        <v/>
      </c>
      <c r="C9">
        <f>INDEX(Inputs!$A$29:$L$29,1,A9)</f>
        <v/>
      </c>
      <c r="D9">
        <f>B9*Inputs!$B$16</f>
        <v/>
      </c>
      <c r="E9">
        <f>B9-C9-D9</f>
        <v/>
      </c>
      <c r="F9">
        <f>F8+E9</f>
        <v/>
      </c>
      <c r="G9" t="n">
        <v>0.08749999999999999</v>
      </c>
    </row>
    <row r="10">
      <c r="A10" t="n">
        <v>7</v>
      </c>
      <c r="B10">
        <f>Inputs!$D$24*G10</f>
        <v/>
      </c>
      <c r="C10">
        <f>INDEX(Inputs!$A$29:$L$29,1,A10)</f>
        <v/>
      </c>
      <c r="D10">
        <f>B10*Inputs!$B$16</f>
        <v/>
      </c>
      <c r="E10">
        <f>B10-C10-D10</f>
        <v/>
      </c>
      <c r="F10">
        <f>F9+E10</f>
        <v/>
      </c>
      <c r="G10" t="n">
        <v>0.09375</v>
      </c>
    </row>
    <row r="11">
      <c r="A11" t="n">
        <v>8</v>
      </c>
      <c r="B11">
        <f>Inputs!$D$24*G11</f>
        <v/>
      </c>
      <c r="C11">
        <f>INDEX(Inputs!$A$29:$L$29,1,A11)</f>
        <v/>
      </c>
      <c r="D11">
        <f>B11*Inputs!$B$16</f>
        <v/>
      </c>
      <c r="E11">
        <f>B11-C11-D11</f>
        <v/>
      </c>
      <c r="F11">
        <f>F10+E11</f>
        <v/>
      </c>
      <c r="G11" t="n">
        <v>0.1</v>
      </c>
    </row>
    <row r="12">
      <c r="A12" t="n">
        <v>9</v>
      </c>
      <c r="B12">
        <f>Inputs!$D$24*G12</f>
        <v/>
      </c>
      <c r="C12">
        <f>INDEX(Inputs!$A$29:$L$29,1,A12)</f>
        <v/>
      </c>
      <c r="D12">
        <f>B12*Inputs!$B$16</f>
        <v/>
      </c>
      <c r="E12">
        <f>B12-C12-D12</f>
        <v/>
      </c>
      <c r="F12">
        <f>F11+E12</f>
        <v/>
      </c>
      <c r="G12" t="n">
        <v>0.10625</v>
      </c>
    </row>
    <row r="13">
      <c r="A13" t="n">
        <v>10</v>
      </c>
      <c r="B13">
        <f>Inputs!$D$24*G13</f>
        <v/>
      </c>
      <c r="C13">
        <f>INDEX(Inputs!$A$29:$L$29,1,A13)</f>
        <v/>
      </c>
      <c r="D13">
        <f>B13*Inputs!$B$16</f>
        <v/>
      </c>
      <c r="E13">
        <f>B13-C13-D13</f>
        <v/>
      </c>
      <c r="F13">
        <f>F12+E13</f>
        <v/>
      </c>
      <c r="G13" t="n">
        <v>0.1125</v>
      </c>
    </row>
    <row r="14">
      <c r="A14" t="n">
        <v>11</v>
      </c>
      <c r="B14">
        <f>Inputs!$D$24*G14</f>
        <v/>
      </c>
      <c r="C14">
        <f>INDEX(Inputs!$A$29:$L$29,1,A14)</f>
        <v/>
      </c>
      <c r="D14">
        <f>B14*Inputs!$B$16</f>
        <v/>
      </c>
      <c r="E14">
        <f>B14-C14-D14</f>
        <v/>
      </c>
      <c r="F14">
        <f>F13+E14</f>
        <v/>
      </c>
      <c r="G14" t="n">
        <v>0.11875</v>
      </c>
    </row>
    <row r="15">
      <c r="A15" t="n">
        <v>12</v>
      </c>
      <c r="B15">
        <f>Inputs!$D$24*G15</f>
        <v/>
      </c>
      <c r="C15">
        <f>INDEX(Inputs!$A$29:$L$29,1,A15)</f>
        <v/>
      </c>
      <c r="D15">
        <f>B15*Inputs!$B$16</f>
        <v/>
      </c>
      <c r="E15">
        <f>B15-C15-D15</f>
        <v/>
      </c>
      <c r="F15">
        <f>F14+E15</f>
        <v/>
      </c>
      <c r="G15" t="n">
        <v>0.1375</v>
      </c>
    </row>
    <row r="17">
      <c r="A17" s="4" t="inlineStr">
        <is>
          <t>الإيراد السنوي</t>
        </is>
      </c>
      <c r="B17">
        <f>SUM(B4:B15)</f>
        <v/>
      </c>
    </row>
    <row r="18">
      <c r="A18" s="4" t="inlineStr">
        <is>
          <t>الصافي السنوي</t>
        </is>
      </c>
      <c r="B18">
        <f>SUM(E4:E15)</f>
        <v/>
      </c>
    </row>
    <row r="19">
      <c r="A19" s="4" t="inlineStr">
        <is>
          <t>نقد آخر السنة</t>
        </is>
      </c>
      <c r="B19">
        <f>F15</f>
        <v/>
      </c>
    </row>
    <row r="20">
      <c r="A20" s="4" t="inlineStr">
        <is>
          <t>أدنى نقطة نقد</t>
        </is>
      </c>
      <c r="B20">
        <f>MIN(F4:F15)</f>
        <v/>
      </c>
    </row>
    <row r="21">
      <c r="A21" s="4" t="inlineStr">
        <is>
          <t>أول شهر موجب (تعادل التدفق)</t>
        </is>
      </c>
      <c r="B21">
        <f>IFERROR(MATCH(TRUE,INDEX(E4:E15&gt;0,0),0),"لا يتحقق داخل السنة")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2" customWidth="1" min="3" max="3"/>
    <col width="14" customWidth="1" min="4" max="4"/>
    <col width="14" customWidth="1" min="5" max="5"/>
    <col width="16" customWidth="1" min="6" max="6"/>
    <col width="10" customWidth="1" min="7" max="7"/>
  </cols>
  <sheetData>
    <row r="1">
      <c r="A1" s="4" t="inlineStr">
        <is>
          <t>سيناريو: طموح — 12 شهراً · الصافي = الإيراد − الثابتة المتدرجة − تنفيذ 16%</t>
        </is>
      </c>
    </row>
    <row r="3">
      <c r="A3" s="2" t="inlineStr">
        <is>
          <t>الشهر</t>
        </is>
      </c>
      <c r="B3" s="2" t="inlineStr">
        <is>
          <t>الإيراد</t>
        </is>
      </c>
      <c r="C3" s="2" t="inlineStr">
        <is>
          <t>الثابتة</t>
        </is>
      </c>
      <c r="D3" s="2" t="inlineStr">
        <is>
          <t>تكاليف التنفيذ</t>
        </is>
      </c>
      <c r="E3" s="2" t="inlineStr">
        <is>
          <t>الصافي</t>
        </is>
      </c>
      <c r="F3" s="2" t="inlineStr">
        <is>
          <t>النقد التراكمي</t>
        </is>
      </c>
      <c r="G3" s="2" t="inlineStr">
        <is>
          <t>وزن الشهر</t>
        </is>
      </c>
    </row>
    <row r="4">
      <c r="A4" t="n">
        <v>1</v>
      </c>
      <c r="B4">
        <f>Inputs!$D$25*G4</f>
        <v/>
      </c>
      <c r="C4">
        <f>INDEX(Inputs!$A$29:$L$29,1,A4)</f>
        <v/>
      </c>
      <c r="D4">
        <f>B4*Inputs!$B$16</f>
        <v/>
      </c>
      <c r="E4">
        <f>B4-C4-D4</f>
        <v/>
      </c>
      <c r="F4">
        <f>Inputs!$B$15+E4</f>
        <v/>
      </c>
      <c r="G4" t="n">
        <v>0</v>
      </c>
    </row>
    <row r="5">
      <c r="A5" t="n">
        <v>2</v>
      </c>
      <c r="B5">
        <f>Inputs!$D$25*G5</f>
        <v/>
      </c>
      <c r="C5">
        <f>INDEX(Inputs!$A$29:$L$29,1,A5)</f>
        <v/>
      </c>
      <c r="D5">
        <f>B5*Inputs!$B$16</f>
        <v/>
      </c>
      <c r="E5">
        <f>B5-C5-D5</f>
        <v/>
      </c>
      <c r="F5">
        <f>F4+E5</f>
        <v/>
      </c>
      <c r="G5" t="n">
        <v>0.0375</v>
      </c>
    </row>
    <row r="6">
      <c r="A6" t="n">
        <v>3</v>
      </c>
      <c r="B6">
        <f>Inputs!$D$25*G6</f>
        <v/>
      </c>
      <c r="C6">
        <f>INDEX(Inputs!$A$29:$L$29,1,A6)</f>
        <v/>
      </c>
      <c r="D6">
        <f>B6*Inputs!$B$16</f>
        <v/>
      </c>
      <c r="E6">
        <f>B6-C6-D6</f>
        <v/>
      </c>
      <c r="F6">
        <f>F5+E6</f>
        <v/>
      </c>
      <c r="G6" t="n">
        <v>0.05625</v>
      </c>
    </row>
    <row r="7">
      <c r="A7" t="n">
        <v>4</v>
      </c>
      <c r="B7">
        <f>Inputs!$D$25*G7</f>
        <v/>
      </c>
      <c r="C7">
        <f>INDEX(Inputs!$A$29:$L$29,1,A7)</f>
        <v/>
      </c>
      <c r="D7">
        <f>B7*Inputs!$B$16</f>
        <v/>
      </c>
      <c r="E7">
        <f>B7-C7-D7</f>
        <v/>
      </c>
      <c r="F7">
        <f>F6+E7</f>
        <v/>
      </c>
      <c r="G7" t="n">
        <v>0.06875000000000001</v>
      </c>
    </row>
    <row r="8">
      <c r="A8" t="n">
        <v>5</v>
      </c>
      <c r="B8">
        <f>Inputs!$D$25*G8</f>
        <v/>
      </c>
      <c r="C8">
        <f>INDEX(Inputs!$A$29:$L$29,1,A8)</f>
        <v/>
      </c>
      <c r="D8">
        <f>B8*Inputs!$B$16</f>
        <v/>
      </c>
      <c r="E8">
        <f>B8-C8-D8</f>
        <v/>
      </c>
      <c r="F8">
        <f>F7+E8</f>
        <v/>
      </c>
      <c r="G8" t="n">
        <v>0.08125</v>
      </c>
    </row>
    <row r="9">
      <c r="A9" t="n">
        <v>6</v>
      </c>
      <c r="B9">
        <f>Inputs!$D$25*G9</f>
        <v/>
      </c>
      <c r="C9">
        <f>INDEX(Inputs!$A$29:$L$29,1,A9)</f>
        <v/>
      </c>
      <c r="D9">
        <f>B9*Inputs!$B$16</f>
        <v/>
      </c>
      <c r="E9">
        <f>B9-C9-D9</f>
        <v/>
      </c>
      <c r="F9">
        <f>F8+E9</f>
        <v/>
      </c>
      <c r="G9" t="n">
        <v>0.08749999999999999</v>
      </c>
    </row>
    <row r="10">
      <c r="A10" t="n">
        <v>7</v>
      </c>
      <c r="B10">
        <f>Inputs!$D$25*G10</f>
        <v/>
      </c>
      <c r="C10">
        <f>INDEX(Inputs!$A$29:$L$29,1,A10)</f>
        <v/>
      </c>
      <c r="D10">
        <f>B10*Inputs!$B$16</f>
        <v/>
      </c>
      <c r="E10">
        <f>B10-C10-D10</f>
        <v/>
      </c>
      <c r="F10">
        <f>F9+E10</f>
        <v/>
      </c>
      <c r="G10" t="n">
        <v>0.09375</v>
      </c>
    </row>
    <row r="11">
      <c r="A11" t="n">
        <v>8</v>
      </c>
      <c r="B11">
        <f>Inputs!$D$25*G11</f>
        <v/>
      </c>
      <c r="C11">
        <f>INDEX(Inputs!$A$29:$L$29,1,A11)</f>
        <v/>
      </c>
      <c r="D11">
        <f>B11*Inputs!$B$16</f>
        <v/>
      </c>
      <c r="E11">
        <f>B11-C11-D11</f>
        <v/>
      </c>
      <c r="F11">
        <f>F10+E11</f>
        <v/>
      </c>
      <c r="G11" t="n">
        <v>0.1</v>
      </c>
    </row>
    <row r="12">
      <c r="A12" t="n">
        <v>9</v>
      </c>
      <c r="B12">
        <f>Inputs!$D$25*G12</f>
        <v/>
      </c>
      <c r="C12">
        <f>INDEX(Inputs!$A$29:$L$29,1,A12)</f>
        <v/>
      </c>
      <c r="D12">
        <f>B12*Inputs!$B$16</f>
        <v/>
      </c>
      <c r="E12">
        <f>B12-C12-D12</f>
        <v/>
      </c>
      <c r="F12">
        <f>F11+E12</f>
        <v/>
      </c>
      <c r="G12" t="n">
        <v>0.10625</v>
      </c>
    </row>
    <row r="13">
      <c r="A13" t="n">
        <v>10</v>
      </c>
      <c r="B13">
        <f>Inputs!$D$25*G13</f>
        <v/>
      </c>
      <c r="C13">
        <f>INDEX(Inputs!$A$29:$L$29,1,A13)</f>
        <v/>
      </c>
      <c r="D13">
        <f>B13*Inputs!$B$16</f>
        <v/>
      </c>
      <c r="E13">
        <f>B13-C13-D13</f>
        <v/>
      </c>
      <c r="F13">
        <f>F12+E13</f>
        <v/>
      </c>
      <c r="G13" t="n">
        <v>0.1125</v>
      </c>
    </row>
    <row r="14">
      <c r="A14" t="n">
        <v>11</v>
      </c>
      <c r="B14">
        <f>Inputs!$D$25*G14</f>
        <v/>
      </c>
      <c r="C14">
        <f>INDEX(Inputs!$A$29:$L$29,1,A14)</f>
        <v/>
      </c>
      <c r="D14">
        <f>B14*Inputs!$B$16</f>
        <v/>
      </c>
      <c r="E14">
        <f>B14-C14-D14</f>
        <v/>
      </c>
      <c r="F14">
        <f>F13+E14</f>
        <v/>
      </c>
      <c r="G14" t="n">
        <v>0.11875</v>
      </c>
    </row>
    <row r="15">
      <c r="A15" t="n">
        <v>12</v>
      </c>
      <c r="B15">
        <f>Inputs!$D$25*G15</f>
        <v/>
      </c>
      <c r="C15">
        <f>INDEX(Inputs!$A$29:$L$29,1,A15)</f>
        <v/>
      </c>
      <c r="D15">
        <f>B15*Inputs!$B$16</f>
        <v/>
      </c>
      <c r="E15">
        <f>B15-C15-D15</f>
        <v/>
      </c>
      <c r="F15">
        <f>F14+E15</f>
        <v/>
      </c>
      <c r="G15" t="n">
        <v>0.1375</v>
      </c>
    </row>
    <row r="17">
      <c r="A17" s="4" t="inlineStr">
        <is>
          <t>الإيراد السنوي</t>
        </is>
      </c>
      <c r="B17">
        <f>SUM(B4:B15)</f>
        <v/>
      </c>
    </row>
    <row r="18">
      <c r="A18" s="4" t="inlineStr">
        <is>
          <t>الصافي السنوي</t>
        </is>
      </c>
      <c r="B18">
        <f>SUM(E4:E15)</f>
        <v/>
      </c>
    </row>
    <row r="19">
      <c r="A19" s="4" t="inlineStr">
        <is>
          <t>نقد آخر السنة</t>
        </is>
      </c>
      <c r="B19">
        <f>F15</f>
        <v/>
      </c>
    </row>
    <row r="20">
      <c r="A20" s="4" t="inlineStr">
        <is>
          <t>أدنى نقطة نقد</t>
        </is>
      </c>
      <c r="B20">
        <f>MIN(F4:F15)</f>
        <v/>
      </c>
    </row>
    <row r="21">
      <c r="A21" s="4" t="inlineStr">
        <is>
          <t>أول شهر موجب (تعادل التدفق)</t>
        </is>
      </c>
      <c r="B21">
        <f>IFERROR(MATCH(TRUE,INDEX(E4:E15&gt;0,0),0),"لا يتحقق داخل السنة")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5"/>
  <sheetViews>
    <sheetView rightToLeft="1" workbookViewId="0">
      <selection activeCell="A1" sqref="A1"/>
    </sheetView>
  </sheetViews>
  <sheetFormatPr baseColWidth="8" defaultRowHeight="15"/>
  <cols>
    <col width="4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4" t="inlineStr">
        <is>
          <t>أفق خمس سنوات — تصور متحفظ (كل الأرقام تصور افتراضي للنقاش)</t>
        </is>
      </c>
    </row>
    <row r="3">
      <c r="A3" s="2" t="inlineStr">
        <is>
          <t>البند</t>
        </is>
      </c>
      <c r="B3" s="2" t="inlineStr">
        <is>
          <t>س1</t>
        </is>
      </c>
      <c r="C3" s="2" t="inlineStr">
        <is>
          <t>س2</t>
        </is>
      </c>
      <c r="D3" s="2" t="inlineStr">
        <is>
          <t>س3</t>
        </is>
      </c>
      <c r="E3" s="2" t="inlineStr">
        <is>
          <t>س4</t>
        </is>
      </c>
      <c r="F3" s="2" t="inlineStr">
        <is>
          <t>س5</t>
        </is>
      </c>
    </row>
    <row r="4">
      <c r="A4" t="inlineStr">
        <is>
          <t>عدد عقود العملاء</t>
        </is>
      </c>
      <c r="B4" t="n">
        <v>7</v>
      </c>
      <c r="C4" t="n">
        <v>9</v>
      </c>
      <c r="D4" t="n">
        <v>11</v>
      </c>
      <c r="E4" t="n">
        <v>13</v>
      </c>
      <c r="F4" t="n">
        <v>15</v>
      </c>
    </row>
    <row r="5">
      <c r="A5" t="inlineStr">
        <is>
          <t>متوسط العقد</t>
        </is>
      </c>
      <c r="B5" t="n">
        <v>350000</v>
      </c>
      <c r="C5" t="n">
        <v>400000</v>
      </c>
      <c r="D5" t="n">
        <v>455000</v>
      </c>
      <c r="E5" t="n">
        <v>510000</v>
      </c>
      <c r="F5" t="n">
        <v>560000</v>
      </c>
    </row>
    <row r="6">
      <c r="A6" t="inlineStr">
        <is>
          <t>عقود العملاء (=عدد×متوسط)</t>
        </is>
      </c>
      <c r="B6">
        <f>B4*B5</f>
        <v/>
      </c>
      <c r="C6">
        <f>C4*C5</f>
        <v/>
      </c>
      <c r="D6">
        <f>D4*D5</f>
        <v/>
      </c>
      <c r="E6">
        <f>E4*E5</f>
        <v/>
      </c>
      <c r="F6">
        <f>F4*F5</f>
        <v/>
      </c>
    </row>
    <row r="7">
      <c r="A7" t="inlineStr">
        <is>
          <t>+ عقد المستثمر-العميل إن وُجد</t>
        </is>
      </c>
      <c r="B7" t="n">
        <v>750000</v>
      </c>
      <c r="C7" t="n">
        <v>750000</v>
      </c>
      <c r="D7" t="n">
        <v>750000</v>
      </c>
      <c r="E7" t="n">
        <v>750000</v>
      </c>
      <c r="F7" t="n">
        <v>750000</v>
      </c>
    </row>
    <row r="8">
      <c r="A8">
        <f> الإيراد الموقَّع</f>
        <v/>
      </c>
      <c r="B8">
        <f>B6+B7</f>
        <v/>
      </c>
      <c r="C8">
        <f>C6+C7</f>
        <v/>
      </c>
      <c r="D8">
        <f>D6+D7</f>
        <v/>
      </c>
      <c r="E8">
        <f>E6+E7</f>
        <v/>
      </c>
      <c r="F8">
        <f>F6+F7</f>
        <v/>
      </c>
    </row>
    <row r="9">
      <c r="A9" t="inlineStr">
        <is>
          <t>− تكاليف التنفيذ (~16%)</t>
        </is>
      </c>
      <c r="B9">
        <f>B8*Inputs!$B$16</f>
        <v/>
      </c>
      <c r="C9">
        <f>C8*Inputs!$B$16</f>
        <v/>
      </c>
      <c r="D9">
        <f>D8*Inputs!$B$16</f>
        <v/>
      </c>
      <c r="E9">
        <f>E8*Inputs!$B$16</f>
        <v/>
      </c>
      <c r="F9">
        <f>F8*Inputs!$B$16</f>
        <v/>
      </c>
    </row>
    <row r="10">
      <c r="A10" t="inlineStr">
        <is>
          <t>− الثابتة (تدرج ثم نمو)</t>
        </is>
      </c>
      <c r="B10" t="n">
        <v>2750000</v>
      </c>
      <c r="C10" t="n">
        <v>3200000</v>
      </c>
      <c r="D10" t="n">
        <v>3500000</v>
      </c>
      <c r="E10" t="n">
        <v>3900000</v>
      </c>
      <c r="F10" t="n">
        <v>4300000</v>
      </c>
    </row>
    <row r="11">
      <c r="A11">
        <f> صافي الربح</f>
        <v/>
      </c>
      <c r="B11">
        <f>B8-B9-B10</f>
        <v/>
      </c>
      <c r="C11">
        <f>C8-C9-C10</f>
        <v/>
      </c>
      <c r="D11">
        <f>D8-D9-D10</f>
        <v/>
      </c>
      <c r="E11">
        <f>E8-E9-E10</f>
        <v/>
      </c>
      <c r="F11">
        <f>F8-F9-F10</f>
        <v/>
      </c>
    </row>
    <row r="12">
      <c r="A12" t="inlineStr">
        <is>
          <t>الموزَّع تقديراً (~50% من الصافي الموجب)</t>
        </is>
      </c>
      <c r="B12">
        <f>MAX(0,B11)*0.5</f>
        <v/>
      </c>
      <c r="C12">
        <f>MAX(0,C11)*0.5</f>
        <v/>
      </c>
      <c r="D12">
        <f>MAX(0,D11)*0.5</f>
        <v/>
      </c>
      <c r="E12">
        <f>MAX(0,E11)*0.5</f>
        <v/>
      </c>
      <c r="F12">
        <f>MAX(0,F11)*0.5</f>
        <v/>
      </c>
    </row>
    <row r="14">
      <c r="A14" s="4" t="inlineStr">
        <is>
          <t>تقييم إرشادي سنة 5 (مضاعف ربح 6–8× على الصافي):</t>
        </is>
      </c>
      <c r="B14">
        <f>F11*6</f>
        <v/>
      </c>
      <c r="C14">
        <f>F11*8</f>
        <v/>
      </c>
    </row>
    <row r="15">
      <c r="A15" s="5" t="inlineStr">
        <is>
          <t>مثال حصة توضيحية 15% عند دخول 2M: نصيب التوزيعات التراكمي =</t>
        </is>
      </c>
      <c r="B15">
        <f>SUM(B12:F12)*0.15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3"/>
  <sheetViews>
    <sheetView rightToLeft="1"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52" customWidth="1" min="3" max="3"/>
    <col width="52" customWidth="1" min="4" max="4"/>
  </cols>
  <sheetData>
    <row r="1">
      <c r="A1" s="6" t="inlineStr">
        <is>
          <t>برنامج 3.5M على دفعتين — والمخاطرة كلها في الأولى</t>
        </is>
      </c>
    </row>
    <row r="3">
      <c r="A3" s="2" t="inlineStr">
        <is>
          <t>الدفعة</t>
        </is>
      </c>
      <c r="B3" s="2" t="inlineStr">
        <is>
          <t>المبلغ</t>
        </is>
      </c>
      <c r="C3" s="2" t="inlineStr">
        <is>
          <t>الشرط</t>
        </is>
      </c>
      <c r="D3" s="2" t="inlineStr">
        <is>
          <t>ملاحظة</t>
        </is>
      </c>
    </row>
    <row r="4">
      <c r="A4" t="inlineStr">
        <is>
          <t>الدفعة 1 — التأسيس (الآن)</t>
        </is>
      </c>
      <c r="B4" t="n">
        <v>2000000</v>
      </c>
      <c r="C4" t="inlineStr">
        <is>
          <t>بلا شرط — تشغّل النموذج الكامل</t>
        </is>
      </c>
      <c r="D4" t="inlineStr">
        <is>
          <t>تغطية مريحة 9–12 شهراً · صاحبها المستثمر المؤسس بشروط لا تتكرر</t>
        </is>
      </c>
    </row>
    <row r="5">
      <c r="A5" t="inlineStr">
        <is>
          <t>الدفعة 2 — التوسع (لاحقاً)</t>
        </is>
      </c>
      <c r="B5" t="n">
        <v>1500000</v>
      </c>
      <c r="C5" t="inlineStr">
        <is>
          <t>معالم مكتوبة: عقود موقعة ≥ 2M + أول عقد نسبة أثر خلال 12 شهراً</t>
        </is>
      </c>
      <c r="D5" t="inlineStr">
        <is>
          <t>بتقييم أعلى تصنعه النتائج</t>
        </is>
      </c>
    </row>
    <row r="6">
      <c r="A6" t="inlineStr">
        <is>
          <t>الإجمالي</t>
        </is>
      </c>
      <c r="B6">
        <f>B4+B5</f>
        <v/>
      </c>
    </row>
    <row r="8">
      <c r="A8" s="2" t="inlineStr">
        <is>
          <t>مواقع الدخول</t>
        </is>
      </c>
      <c r="B8" s="2" t="inlineStr">
        <is>
          <t>المبلغ</t>
        </is>
      </c>
      <c r="C8" s="2" t="inlineStr">
        <is>
          <t>ماذا يفعل</t>
        </is>
      </c>
    </row>
    <row r="9">
      <c r="A9" t="inlineStr">
        <is>
          <t>مقعد مشارك</t>
        </is>
      </c>
      <c r="B9" t="n">
        <v>500000</v>
      </c>
      <c r="C9" t="inlineStr">
        <is>
          <t>أقل من شهرين من النموذج — قيمته ضمن دفعة تكتمل بآخرين</t>
        </is>
      </c>
    </row>
    <row r="10">
      <c r="A10" t="inlineStr">
        <is>
          <t>نصف الطريق</t>
        </is>
      </c>
      <c r="B10" t="n">
        <v>1000000</v>
      </c>
      <c r="C10" t="inlineStr">
        <is>
          <t>نصف دفعة معلقة على شريك ثانٍ، أو نسخة مصغرة بطيئة</t>
        </is>
      </c>
    </row>
    <row r="11">
      <c r="A11" t="inlineStr">
        <is>
          <t>مؤسس الدفعة</t>
        </is>
      </c>
      <c r="B11" t="n">
        <v>2000000</v>
      </c>
      <c r="C11" t="inlineStr">
        <is>
          <t>النموذج الكامل بشروط الموقع التأسيسي</t>
        </is>
      </c>
    </row>
    <row r="13">
      <c r="A13" t="inlineStr">
        <is>
          <t>الحمايات المكتوبة: لا دين ولا ضمان · سقف تخفيف 25% · Pro-rata · MFN · رواتب مؤسسَين &lt;18% · محاسبة شفافة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0"/>
  <sheetViews>
    <sheetView rightToLeft="1" workbookViewId="0">
      <selection activeCell="A1" sqref="A1"/>
    </sheetView>
  </sheetViews>
  <sheetFormatPr baseColWidth="8" defaultRowHeight="15"/>
  <cols>
    <col width="1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4" t="inlineStr">
        <is>
          <t>مقارنة السيناريوهات الخمسة — سنة أولى (SW=0: عقود العملاء وحدها)</t>
        </is>
      </c>
    </row>
    <row r="3">
      <c r="A3" s="2" t="inlineStr">
        <is>
          <t>السيناريو</t>
        </is>
      </c>
      <c r="B3" s="2" t="inlineStr">
        <is>
          <t>الإيراد السنوي</t>
        </is>
      </c>
      <c r="C3" s="2" t="inlineStr">
        <is>
          <t>الصافي السنوي</t>
        </is>
      </c>
      <c r="D3" s="2" t="inlineStr">
        <is>
          <t>نقد آخر السنة</t>
        </is>
      </c>
      <c r="E3" s="2" t="inlineStr">
        <is>
          <t>أدنى نقطة</t>
        </is>
      </c>
      <c r="F3" s="2" t="inlineStr">
        <is>
          <t>تعادل التدفق (شهر)</t>
        </is>
      </c>
    </row>
    <row r="4">
      <c r="A4" t="inlineStr">
        <is>
          <t>متشائم</t>
        </is>
      </c>
      <c r="B4">
        <f>'متشائم'!B17</f>
        <v/>
      </c>
      <c r="C4">
        <f>'متشائم'!B18</f>
        <v/>
      </c>
      <c r="D4">
        <f>'متشائم'!B19</f>
        <v/>
      </c>
      <c r="E4">
        <f>'متشائم'!B20</f>
        <v/>
      </c>
      <c r="F4">
        <f>'متشائم'!B21</f>
        <v/>
      </c>
    </row>
    <row r="5">
      <c r="A5" t="inlineStr">
        <is>
          <t>متحفّظ</t>
        </is>
      </c>
      <c r="B5">
        <f>'متحفّظ'!B17</f>
        <v/>
      </c>
      <c r="C5">
        <f>'متحفّظ'!B18</f>
        <v/>
      </c>
      <c r="D5">
        <f>'متحفّظ'!B19</f>
        <v/>
      </c>
      <c r="E5">
        <f>'متحفّظ'!B20</f>
        <v/>
      </c>
      <c r="F5">
        <f>'متحفّظ'!B21</f>
        <v/>
      </c>
    </row>
    <row r="6">
      <c r="A6" t="inlineStr">
        <is>
          <t>أساسي</t>
        </is>
      </c>
      <c r="B6">
        <f>'أساسي'!B17</f>
        <v/>
      </c>
      <c r="C6">
        <f>'أساسي'!B18</f>
        <v/>
      </c>
      <c r="D6">
        <f>'أساسي'!B19</f>
        <v/>
      </c>
      <c r="E6">
        <f>'أساسي'!B20</f>
        <v/>
      </c>
      <c r="F6">
        <f>'أساسي'!B21</f>
        <v/>
      </c>
    </row>
    <row r="7">
      <c r="A7" t="inlineStr">
        <is>
          <t>متفائل</t>
        </is>
      </c>
      <c r="B7">
        <f>'متفائل'!B17</f>
        <v/>
      </c>
      <c r="C7">
        <f>'متفائل'!B18</f>
        <v/>
      </c>
      <c r="D7">
        <f>'متفائل'!B19</f>
        <v/>
      </c>
      <c r="E7">
        <f>'متفائل'!B20</f>
        <v/>
      </c>
      <c r="F7">
        <f>'متفائل'!B21</f>
        <v/>
      </c>
    </row>
    <row r="8">
      <c r="A8" t="inlineStr">
        <is>
          <t>طموح</t>
        </is>
      </c>
      <c r="B8">
        <f>'طموح'!B17</f>
        <v/>
      </c>
      <c r="C8">
        <f>'طموح'!B18</f>
        <v/>
      </c>
      <c r="D8">
        <f>'طموح'!B19</f>
        <v/>
      </c>
      <c r="E8">
        <f>'طموح'!B20</f>
        <v/>
      </c>
      <c r="F8">
        <f>'طموح'!B21</f>
        <v/>
      </c>
    </row>
    <row r="10">
      <c r="A10" s="5" t="inlineStr">
        <is>
          <t>ملاحظة: اجعل Inputs!B18=1 ليُدرج عقد المستثمر-العميل (750K) فيطابق الأساسي «شهراً بشهر» (3.2M وصافي ≈ −60K) وأفق الخمس سنوات.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2026-06-07T15:56:51Z</dcterms:created>
  <dcterms:modified xmlns:dcterms="http://purl.org/dc/terms/" xmlns:xsi="http://www.w3.org/2001/XMLSchema-instance" xsi:type="dcterms:W3CDTF">2026-06-07T17:30:37Z</dcterms:modified>
</cp:coreProperties>
</file>